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240" windowHeight="9240" tabRatio="851" activeTab="0"/>
  </bookViews>
  <sheets>
    <sheet name="МунПр пр1" sheetId="1" r:id="rId1"/>
    <sheet name="МунПр пр2" sheetId="2" r:id="rId2"/>
    <sheet name="Мун Пр пр3" sheetId="3" r:id="rId3"/>
    <sheet name="РДК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_xlnm._FilterDatabase" localSheetId="1" hidden="1">'МунПр пр2'!$A$5:$J$12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2">'Мун Пр пр3'!$4:$5</definedName>
    <definedName name="_xlnm.Print_Titles" localSheetId="0">'МунПр пр1'!$4:$5</definedName>
    <definedName name="_xlnm.Print_Titles" localSheetId="1">'МунПр пр2'!$4:$5</definedName>
    <definedName name="кат">#REF!</definedName>
    <definedName name="М1">'[7]ПРОГНОЗ_1'!#REF!</definedName>
    <definedName name="Мониторинг1">'[8]Гр5(о)'!#REF!</definedName>
    <definedName name="_xlnm.Print_Area" localSheetId="2">'Мун Пр пр3'!$A$1:$K$47</definedName>
    <definedName name="_xlnm.Print_Area" localSheetId="0">'МунПр пр1'!$A$1:$M$16</definedName>
    <definedName name="_xlnm.Print_Area" localSheetId="1">'МунПр пр2'!$A$1:$G$16</definedName>
    <definedName name="_xlnm.Print_Area" localSheetId="3">'РДК'!$A$1:$N$11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<sst xmlns="http://schemas.openxmlformats.org/spreadsheetml/2006/main" count="222" uniqueCount="104">
  <si>
    <t xml:space="preserve">Всего </t>
  </si>
  <si>
    <t>в том числе :</t>
  </si>
  <si>
    <t>автономные</t>
  </si>
  <si>
    <t>бюджетные</t>
  </si>
  <si>
    <t>Краевое государственное бюджетное учреждение культуры Историко-этнографический музей-заповедник «Шушенское»</t>
  </si>
  <si>
    <t>Краевое государственное бюджетное учреждение культуры «Таймырский краеведческий музей»</t>
  </si>
  <si>
    <t>Краевое государственное бюджетное учреждение культуры Красноярский культурно-исторический музейный комплекс</t>
  </si>
  <si>
    <t>Краевое государственное бюджетное учреждение культуры «Красноярский краевой краеведческий музей»</t>
  </si>
  <si>
    <t>Краевое государственное бюджетное учреждение культуры «Красноярский художественный музей имени В.И. Сурикова»</t>
  </si>
  <si>
    <t>театры</t>
  </si>
  <si>
    <t>Т.В. Веселина</t>
  </si>
  <si>
    <t>Первый заместитель министра культуры  Красноярского края</t>
  </si>
  <si>
    <t>Оценка расходов (тыс. руб.), годы</t>
  </si>
  <si>
    <t xml:space="preserve">Статус </t>
  </si>
  <si>
    <t>Краевое государственное бюджетное учреждение культуры «Таймырский Дом народного творчества»</t>
  </si>
  <si>
    <t>Краевое государственное бюджетное учреждение культуры «Дом искусств»</t>
  </si>
  <si>
    <t>Краевое государственное автономное учреждение культуры культурно-социальный комплекс «Дворец Труда и Согласия»</t>
  </si>
  <si>
    <t>Краевое государственное бюджетное учреждение культуры «Государственный центр народного творчества Красноярского края»</t>
  </si>
  <si>
    <t>Краевое государственное бюджетное учреждение культуры «Красноярский кинограф»</t>
  </si>
  <si>
    <t>ГЦНТ, ТДНТ</t>
  </si>
  <si>
    <t>кинограф</t>
  </si>
  <si>
    <t>Краевое государственное автономное образовательное учреждение дополнительного профессионального образования «Красноярский краевой научно-учебный центр кадров культуры»</t>
  </si>
  <si>
    <t>кнуц</t>
  </si>
  <si>
    <t>Дом офицеров</t>
  </si>
  <si>
    <t>Центр культурных инициатив</t>
  </si>
  <si>
    <t>Значение показателя объема услуги (работы)</t>
  </si>
  <si>
    <t>Наименование услуги (работы), показателя объема услуги (работы)</t>
  </si>
  <si>
    <t>Перечень мероприятий подпрограммы «Поддержка искусства и народного творчества»
с указанием объема средств на их реализацию и ожидаемых результатов</t>
  </si>
  <si>
    <t>Ответственный исполнитель, 
соисполнители</t>
  </si>
  <si>
    <t>№</t>
  </si>
  <si>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</si>
  <si>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</si>
  <si>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</si>
  <si>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</si>
  <si>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</si>
  <si>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</si>
  <si>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</si>
  <si>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</si>
  <si>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</si>
  <si>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</si>
  <si>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</si>
  <si>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</si>
  <si>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1</t>
  </si>
  <si>
    <t>2.1.</t>
  </si>
  <si>
    <t>Итого по программе</t>
  </si>
  <si>
    <t>0801</t>
  </si>
  <si>
    <t>08</t>
  </si>
  <si>
    <t>ГЦНТ, ТДНТ, ДО, ЦКИ</t>
  </si>
  <si>
    <t xml:space="preserve">Т.В. Веселина 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</si>
  <si>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</si>
  <si>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</si>
  <si>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</si>
  <si>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</si>
  <si>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</si>
  <si>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</si>
  <si>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</si>
  <si>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</si>
  <si>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Поддержка искусства                         и народного творчества</t>
  </si>
  <si>
    <t>хх</t>
  </si>
  <si>
    <t>х</t>
  </si>
  <si>
    <t>хххх</t>
  </si>
  <si>
    <t>ххх</t>
  </si>
  <si>
    <t>"Поддержка искусства и народного творчества"</t>
  </si>
  <si>
    <t xml:space="preserve">Прогноз сводных показателей муниципальных заданий </t>
  </si>
  <si>
    <t>Наименование  муниципальной программы,муниципальной подпрограммы</t>
  </si>
  <si>
    <t>Показатель объема услуги: количество посетителей</t>
  </si>
  <si>
    <t>Подпрограмма 1. "Поддержка искусства и народного творчества"</t>
  </si>
  <si>
    <t>Наименование услуги и ее содержание: Показ   концертов, концертных программ, иных зрелищных и спортивно-массовых мероприятий.</t>
  </si>
  <si>
    <t xml:space="preserve">Задача 1. Сохранение и развитие традиционной народной культуры </t>
  </si>
  <si>
    <t>Итого  по задаче</t>
  </si>
  <si>
    <t xml:space="preserve">Муниципальная программа </t>
  </si>
  <si>
    <t>Показатель объема услуги: количество мероприятий</t>
  </si>
  <si>
    <t>Показатель объема услуги: количество клубных формирований</t>
  </si>
  <si>
    <t>Наименование работы и ее содержание: Работа по созданию  концертов, концертных программ, иных зрелищных и спортивно-массовых мероприятий.</t>
  </si>
  <si>
    <t>Показатель объема работы: количество созданных концертов, концертных программ, иных зрелищных и спортивно-массовых мероприятий.</t>
  </si>
  <si>
    <t>Создание условий для развитие культуры</t>
  </si>
  <si>
    <t>Обеспечение деятельности (оказание услуг) Учреждения</t>
  </si>
  <si>
    <t>Расходы бюджета поселения на оказание (выполнеение) муниципальной услуги (работы), тыс. руб.</t>
  </si>
  <si>
    <t>Л.С.Лунькова.</t>
  </si>
  <si>
    <t>администрация Курежского сельсовета</t>
  </si>
  <si>
    <t>Цель. Обеспечение доступа населения Курежского сельсовета к культурным благам и участию в культурной жизни</t>
  </si>
  <si>
    <t>Количество мероприятий составит 132 ед.Количество зрителей 4756 чел.</t>
  </si>
  <si>
    <t>823</t>
  </si>
  <si>
    <t>Л.С.Лунькова</t>
  </si>
  <si>
    <t>Л. С. Лунькова</t>
  </si>
  <si>
    <t>"Создание условий для развития культуры"</t>
  </si>
  <si>
    <t>бюджет поселения</t>
  </si>
  <si>
    <t>2017 год</t>
  </si>
  <si>
    <t xml:space="preserve">Приложение № 2 
к подпрограмме «Поддержка искусства и народного творчества», реализуемой в рамках Муниципальной  программы Курежского сельсовета «Создание условий для развития культуры» на 2016 - 2018 годы </t>
  </si>
  <si>
    <t>1298,742</t>
  </si>
  <si>
    <t>2018 год</t>
  </si>
  <si>
    <t>Итого на 2016 -2018 годы</t>
  </si>
  <si>
    <t xml:space="preserve">Приложение № 5                                                                                         Муниципальной  программе Курежского сельсовета «Создание условий для развития культуры» на 2016 - 2018 годы </t>
  </si>
  <si>
    <t xml:space="preserve">Приложение № 4
к Муниципальной  программы Курежского сельсовета «Создание условий для развития культуры» на 2016 - 2018 годы </t>
  </si>
  <si>
    <t xml:space="preserve">Приложение № 3
к Муниципальной  программы Курежского сельсовета «Создание условий для развития культуры» на 2016 - 2018 годы </t>
  </si>
  <si>
    <t xml:space="preserve">Информация о распределении планируемых расходов  
по отдельным мероприятиям программы, подпрограмма  Муниципальной  программы Курежского сельсовета «Создание условий для развития культуры» на 2016 - 2018 годы </t>
  </si>
  <si>
    <t>Итого на  
2016-2018 годы</t>
  </si>
  <si>
    <t>0210081000</t>
  </si>
  <si>
    <t xml:space="preserve">Информация о ресурсном обеспечении и прогнозной оценке расходов на реализацию целей 
Муниципальной  программы Курежского сельсовета «Создание условий для развития культуры» на 2016 - 2018 годы  с учетом источника финансирования. </t>
  </si>
  <si>
    <t>Глава сельсовета</t>
  </si>
  <si>
    <t>Глава  сельсовета</t>
  </si>
  <si>
    <t>1298742,0</t>
  </si>
  <si>
    <t>3896226,0</t>
  </si>
  <si>
    <t xml:space="preserve">Муниципальная  программа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</si>
</sst>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_р_._-;\-* #,##0.00_р_._-;_-* &quot;-&quot;?_р_._-;_-@_-"/>
    <numFmt numFmtId="180" formatCode="_-* #,##0.000_р_._-;\-* #,##0.000_р_._-;_-* &quot;-&quot;?_р_._-;_-@_-"/>
    <numFmt numFmtId="181" formatCode="_-* #,##0.000_р_._-;\-* #,##0.000_р_._-;_-* &quot;-&quot;???_р_._-;_-@_-"/>
    <numFmt numFmtId="182" formatCode="#,##0.000"/>
    <numFmt numFmtId="183" formatCode="0.000"/>
    <numFmt numFmtId="184" formatCode="_-* #,##0.000_р_._-;\-* #,##0.000_р_._-;_-* &quot;-&quot;??_р_._-;_-@_-"/>
    <numFmt numFmtId="185" formatCode="#,##0.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73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wrapText="1"/>
    </xf>
    <xf numFmtId="0" fontId="10" fillId="0" borderId="0" xfId="0" applyFont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1" fillId="0" borderId="0" xfId="0" applyFont="1" applyAlignment="1">
      <alignment/>
    </xf>
    <xf numFmtId="173" fontId="11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 indent="3"/>
    </xf>
    <xf numFmtId="173" fontId="2" fillId="0" borderId="0" xfId="0" applyNumberFormat="1" applyFont="1" applyBorder="1" applyAlignment="1">
      <alignment horizontal="right" vertical="top" wrapText="1"/>
    </xf>
    <xf numFmtId="0" fontId="10" fillId="0" borderId="0" xfId="53" applyFont="1" applyAlignment="1">
      <alignment wrapText="1"/>
      <protection/>
    </xf>
    <xf numFmtId="0" fontId="10" fillId="0" borderId="0" xfId="53" applyFont="1" applyAlignment="1">
      <alignment horizontal="center" vertical="top" wrapText="1"/>
      <protection/>
    </xf>
    <xf numFmtId="0" fontId="10" fillId="0" borderId="0" xfId="53" applyFont="1" applyAlignment="1">
      <alignment vertical="top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174" fontId="10" fillId="0" borderId="10" xfId="53" applyNumberFormat="1" applyFont="1" applyFill="1" applyBorder="1" applyAlignment="1">
      <alignment horizontal="right" vertical="top" wrapText="1"/>
      <protection/>
    </xf>
    <xf numFmtId="0" fontId="10" fillId="0" borderId="10" xfId="53" applyFont="1" applyFill="1" applyBorder="1" applyAlignment="1">
      <alignment horizontal="right"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174" fontId="7" fillId="0" borderId="10" xfId="53" applyNumberFormat="1" applyFont="1" applyFill="1" applyBorder="1" applyAlignment="1">
      <alignment horizontal="right" vertical="top" wrapText="1"/>
      <protection/>
    </xf>
    <xf numFmtId="0" fontId="13" fillId="0" borderId="10" xfId="53" applyFont="1" applyFill="1" applyBorder="1" applyAlignment="1">
      <alignment horizontal="center" vertical="top" wrapText="1"/>
      <protection/>
    </xf>
    <xf numFmtId="172" fontId="10" fillId="0" borderId="10" xfId="53" applyNumberFormat="1" applyFont="1" applyFill="1" applyBorder="1" applyAlignment="1">
      <alignment vertical="top" wrapText="1"/>
      <protection/>
    </xf>
    <xf numFmtId="172" fontId="10" fillId="0" borderId="0" xfId="53" applyNumberFormat="1" applyFont="1" applyAlignment="1">
      <alignment vertical="top" wrapText="1"/>
      <protection/>
    </xf>
    <xf numFmtId="2" fontId="10" fillId="0" borderId="0" xfId="53" applyNumberFormat="1" applyFont="1" applyAlignment="1">
      <alignment vertical="top" wrapText="1"/>
      <protection/>
    </xf>
    <xf numFmtId="3" fontId="10" fillId="0" borderId="10" xfId="53" applyNumberFormat="1" applyFont="1" applyFill="1" applyBorder="1" applyAlignment="1">
      <alignment vertical="top" wrapText="1"/>
      <protection/>
    </xf>
    <xf numFmtId="172" fontId="10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14" fillId="0" borderId="10" xfId="0" applyFont="1" applyFill="1" applyBorder="1" applyAlignment="1">
      <alignment vertical="top" wrapText="1"/>
    </xf>
    <xf numFmtId="0" fontId="15" fillId="0" borderId="10" xfId="53" applyFont="1" applyFill="1" applyBorder="1" applyAlignment="1">
      <alignment horizontal="justify" wrapText="1"/>
      <protection/>
    </xf>
    <xf numFmtId="0" fontId="15" fillId="0" borderId="10" xfId="0" applyFont="1" applyFill="1" applyBorder="1" applyAlignment="1">
      <alignment horizontal="justify" wrapText="1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justify" vertical="top" wrapText="1"/>
    </xf>
    <xf numFmtId="0" fontId="4" fillId="0" borderId="0" xfId="53" applyFont="1" applyFill="1" applyAlignment="1">
      <alignment vertical="top" wrapText="1"/>
      <protection/>
    </xf>
    <xf numFmtId="49" fontId="14" fillId="0" borderId="0" xfId="0" applyNumberFormat="1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180" fontId="2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Fill="1" applyAlignment="1">
      <alignment horizontal="right" vertical="top" wrapText="1"/>
    </xf>
    <xf numFmtId="174" fontId="10" fillId="0" borderId="10" xfId="53" applyNumberFormat="1" applyFont="1" applyFill="1" applyBorder="1" applyAlignment="1">
      <alignment vertical="top" wrapText="1"/>
      <protection/>
    </xf>
    <xf numFmtId="49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2" fillId="0" borderId="15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0" xfId="61" applyFont="1" applyFill="1" applyAlignment="1">
      <alignment horizontal="left" vertical="top" wrapText="1"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2" fillId="0" borderId="14" xfId="53" applyFont="1" applyFill="1" applyBorder="1" applyAlignment="1">
      <alignment horizontal="left" vertical="center" wrapText="1"/>
      <protection/>
    </xf>
    <xf numFmtId="0" fontId="12" fillId="0" borderId="12" xfId="53" applyFont="1" applyFill="1" applyBorder="1" applyAlignment="1">
      <alignment horizontal="left" vertical="center" wrapText="1"/>
      <protection/>
    </xf>
    <xf numFmtId="0" fontId="12" fillId="0" borderId="13" xfId="53" applyFont="1" applyFill="1" applyBorder="1" applyAlignment="1">
      <alignment horizontal="left" vertical="center" wrapText="1"/>
      <protection/>
    </xf>
    <xf numFmtId="0" fontId="12" fillId="0" borderId="10" xfId="53" applyFont="1" applyFill="1" applyBorder="1" applyAlignment="1">
      <alignment horizontal="left"/>
      <protection/>
    </xf>
    <xf numFmtId="0" fontId="10" fillId="0" borderId="0" xfId="53" applyFont="1" applyAlignment="1">
      <alignment horizontal="center" vertical="center" wrapText="1"/>
      <protection/>
    </xf>
    <xf numFmtId="0" fontId="10" fillId="0" borderId="0" xfId="53" applyFont="1" applyAlignment="1">
      <alignment horizontal="left" vertical="top" wrapText="1"/>
      <protection/>
    </xf>
    <xf numFmtId="0" fontId="10" fillId="0" borderId="0" xfId="53" applyFont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0" fontId="10" fillId="0" borderId="0" xfId="61" applyFont="1" applyFill="1" applyAlignment="1">
      <alignment horizontal="left" vertical="top" wrapText="1"/>
      <protection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vertical="top" wrapText="1"/>
    </xf>
    <xf numFmtId="49" fontId="17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0.0.&#1041;&#1070;&#1044;&#1046;&#1045;&#1058;%202014-2016%20&#1075;&#1086;&#1076;&#1086;&#1074;\&#1048;&#1053;&#1044;&#1045;&#1050;&#1057;&#1040;&#1062;&#1048;&#1071;%20&#1048;%20&#1051;&#1048;&#1052;&#1048;&#1058;&#1067;\&#1051;&#1048;&#1052;&#1048;&#1058;&#1067;%20&#1059;&#1063;&#1056;&#1045;&#1046;&#1044;&#1045;&#1053;&#1048;&#1071;&#1052;_23.07.2013%20&#1052;&#1072;&#1088;&#1080;&#1085;&#107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1.2.%20&#1054;&#1058;&#1063;&#1045;&#1058;%20&#1052;&#1048;&#1053;&#1050;&#1059;&#1051;&#1068;&#1058;&#1059;&#1056;&#1067;%20&#1050;&#1056;&#1040;&#1071;%20&#1047;&#1040;%202012%20&#1043;&#1054;&#1044;\&#1054;&#1094;&#1077;&#1085;&#1082;&#1072;%20&#1074;&#1099;&#1087;&#1086;&#1083;&#1085;&#1077;&#1085;&#1080;&#1103;%20&#1075;&#1086;&#1089;&#1091;&#1076;&#1072;&#1088;&#1089;&#1090;&#1074;&#1077;&#1085;&#1085;&#1086;&#1075;&#1086;%20&#1079;&#1072;&#1076;&#1072;&#1085;&#1080;&#1103;%202012%20&#1075;&#1086;&#1076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4.%20&#1055;&#1056;&#1048;&#1050;&#1040;&#1047;&#1067;\5.%20&#1055;&#1088;&#1080;&#1082;&#1072;&#1079;%20-%20&#1088;&#1072;&#1079;&#1084;&#1077;&#1088;&#1099;%20&#1053;&#1060;&#1047;%20-%20&#1052;.&#1041;&#1088;&#1077;&#1089;&#1090;&#1077;&#1088;\&#1087;&#1086;&#1089;&#1083;&#1077;%20&#1074;&#1077;&#1089;&#1077;&#1085;&#1085;&#1077;&#1081;%20&#1082;&#1086;&#1088;&#1088;&#1077;&#1082;&#1090;&#1080;&#1088;&#1086;&#1074;&#1082;&#1080;\&#1053;&#1086;&#1088;&#1084;&#1072;&#1090;&#1080;&#1074;&#1099;%20&#1079;&#1072;&#1090;&#1088;&#1072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0;&#1088;&#1100;&#1077;&#1074;&#1072;\Application%20Data\Microsoft\Excel\&#1050;&#1086;&#1087;&#1080;&#1103;%20&#1053;&#1086;&#1088;&#1084;&#1072;&#1090;&#1080;&#1074;&#1099;%20&#1079;&#1072;&#1090;&#1088;&#1072;&#1090;%20-%20&#1052;&#1072;&#1088;&#1080;&#1085;&#1072;%20-%2001.08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"/>
      <sheetName val="было 2014-2015"/>
      <sheetName val="индексация"/>
      <sheetName val="ПЕРЕРАСПРЕДЕЛЕНИЕ"/>
      <sheetName val="СОЦЗАКАЗ,РКА"/>
      <sheetName val="АНАЛИЗ ЛИМИТОВ"/>
    </sheetNames>
    <sheetDataSet>
      <sheetData sheetId="2">
        <row r="33">
          <cell r="T33">
            <v>2246.8</v>
          </cell>
          <cell r="U33">
            <v>2129.6999999999994</v>
          </cell>
          <cell r="V33">
            <v>2129.6999999999994</v>
          </cell>
        </row>
        <row r="47">
          <cell r="E47">
            <v>64649.00000000001</v>
          </cell>
          <cell r="F47">
            <v>79418.69999999998</v>
          </cell>
          <cell r="G47">
            <v>79418.69999999998</v>
          </cell>
          <cell r="T47">
            <v>-3217.2</v>
          </cell>
          <cell r="U47">
            <v>-3217.2</v>
          </cell>
          <cell r="V47">
            <v>-3217.2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ЗУ"/>
      <sheetName val="Дома, Центры"/>
      <sheetName val="кинограф"/>
      <sheetName val="библиотеки"/>
      <sheetName val="музеи"/>
      <sheetName val="образование"/>
      <sheetName val="Лист2"/>
      <sheetName val="Лист3"/>
    </sheetNames>
    <sheetDataSet>
      <sheetData sheetId="4">
        <row r="135">
          <cell r="E135">
            <v>250970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5">
        <row r="12">
          <cell r="D12">
            <v>135452</v>
          </cell>
        </row>
        <row r="13">
          <cell r="D13">
            <v>136492</v>
          </cell>
        </row>
        <row r="14">
          <cell r="D14">
            <v>89389</v>
          </cell>
        </row>
        <row r="15">
          <cell r="D15">
            <v>66931</v>
          </cell>
        </row>
        <row r="16">
          <cell r="D16">
            <v>34280</v>
          </cell>
        </row>
        <row r="17">
          <cell r="D17">
            <v>52650</v>
          </cell>
        </row>
        <row r="18">
          <cell r="D18">
            <v>57200</v>
          </cell>
        </row>
        <row r="19">
          <cell r="D19">
            <v>42000</v>
          </cell>
        </row>
        <row r="20">
          <cell r="D20">
            <v>105911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6">
        <row r="78">
          <cell r="N78">
            <v>1687.4</v>
          </cell>
          <cell r="Q78">
            <v>1763.9</v>
          </cell>
          <cell r="T78">
            <v>1807.6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15"/>
  <sheetViews>
    <sheetView tabSelected="1" view="pageBreakPreview" zoomScale="90" zoomScaleNormal="85" zoomScaleSheetLayoutView="90" zoomScalePageLayoutView="0" workbookViewId="0" topLeftCell="A1">
      <selection activeCell="D3" sqref="D3"/>
    </sheetView>
  </sheetViews>
  <sheetFormatPr defaultColWidth="9.125" defaultRowHeight="12.75" outlineLevelCol="1"/>
  <cols>
    <col min="1" max="1" width="18.50390625" style="11" customWidth="1"/>
    <col min="2" max="2" width="23.125" style="11" customWidth="1"/>
    <col min="3" max="3" width="24.625" style="11" customWidth="1"/>
    <col min="4" max="4" width="8.00390625" style="11" customWidth="1"/>
    <col min="5" max="5" width="7.125" style="11" customWidth="1"/>
    <col min="6" max="6" width="3.375" style="11" customWidth="1"/>
    <col min="7" max="7" width="3.00390625" style="11" customWidth="1"/>
    <col min="8" max="8" width="5.875" style="11" customWidth="1"/>
    <col min="9" max="9" width="7.50390625" style="11" customWidth="1"/>
    <col min="10" max="10" width="16.375" style="11" bestFit="1" customWidth="1"/>
    <col min="11" max="12" width="16.125" style="11" bestFit="1" customWidth="1"/>
    <col min="13" max="13" width="17.50390625" style="11" customWidth="1"/>
    <col min="14" max="14" width="8.875" style="11" customWidth="1"/>
    <col min="15" max="15" width="16.375" style="11" hidden="1" customWidth="1" outlineLevel="1"/>
    <col min="16" max="17" width="16.125" style="11" hidden="1" customWidth="1" outlineLevel="1"/>
    <col min="18" max="18" width="0" style="11" hidden="1" customWidth="1" outlineLevel="1"/>
    <col min="19" max="19" width="9.125" style="11" customWidth="1" collapsed="1"/>
    <col min="20" max="20" width="13.875" style="11" bestFit="1" customWidth="1"/>
    <col min="21" max="16384" width="9.125" style="11" customWidth="1"/>
  </cols>
  <sheetData>
    <row r="1" spans="9:13" ht="57" customHeight="1">
      <c r="I1" s="78" t="s">
        <v>94</v>
      </c>
      <c r="J1" s="78"/>
      <c r="K1" s="78"/>
      <c r="L1" s="78"/>
      <c r="M1" s="78"/>
    </row>
    <row r="2" spans="1:13" ht="51" customHeight="1">
      <c r="A2" s="79" t="s">
        <v>95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6:17" ht="15">
      <c r="F3" s="8">
        <v>8</v>
      </c>
      <c r="O3" s="11">
        <f>3273967.4+28000</f>
        <v>3301967.4</v>
      </c>
      <c r="P3" s="11">
        <v>3307058.1</v>
      </c>
      <c r="Q3" s="11">
        <v>2895283.8</v>
      </c>
    </row>
    <row r="4" spans="1:17" ht="34.5" customHeight="1">
      <c r="A4" s="80" t="s">
        <v>49</v>
      </c>
      <c r="B4" s="80" t="s">
        <v>30</v>
      </c>
      <c r="C4" s="80" t="s">
        <v>50</v>
      </c>
      <c r="D4" s="80" t="s">
        <v>51</v>
      </c>
      <c r="E4" s="80"/>
      <c r="F4" s="80"/>
      <c r="G4" s="80"/>
      <c r="H4" s="80"/>
      <c r="I4" s="80"/>
      <c r="J4" s="80" t="s">
        <v>33</v>
      </c>
      <c r="K4" s="80"/>
      <c r="L4" s="80"/>
      <c r="M4" s="80"/>
      <c r="O4" s="13" t="str">
        <f>J6</f>
        <v>1298742,0</v>
      </c>
      <c r="P4" s="13" t="str">
        <f>K6</f>
        <v>1298742,0</v>
      </c>
      <c r="Q4" s="13" t="str">
        <f>L6</f>
        <v>1298742,0</v>
      </c>
    </row>
    <row r="5" spans="1:17" ht="39" customHeight="1">
      <c r="A5" s="80"/>
      <c r="B5" s="80"/>
      <c r="C5" s="80"/>
      <c r="D5" s="12" t="s">
        <v>35</v>
      </c>
      <c r="E5" s="12" t="s">
        <v>36</v>
      </c>
      <c r="F5" s="69" t="s">
        <v>37</v>
      </c>
      <c r="G5" s="70"/>
      <c r="H5" s="71"/>
      <c r="I5" s="12" t="s">
        <v>38</v>
      </c>
      <c r="J5" s="12" t="s">
        <v>41</v>
      </c>
      <c r="K5" s="12" t="s">
        <v>87</v>
      </c>
      <c r="L5" s="12" t="s">
        <v>90</v>
      </c>
      <c r="M5" s="12" t="s">
        <v>96</v>
      </c>
      <c r="O5" s="13">
        <f>O3-O4</f>
        <v>2003225.4</v>
      </c>
      <c r="P5" s="13">
        <f>P3-P4</f>
        <v>2008316.1</v>
      </c>
      <c r="Q5" s="13">
        <f>Q3-Q4</f>
        <v>1596541.7999999998</v>
      </c>
    </row>
    <row r="6" spans="1:20" ht="46.5">
      <c r="A6" s="72" t="s">
        <v>103</v>
      </c>
      <c r="B6" s="72" t="s">
        <v>85</v>
      </c>
      <c r="C6" s="15" t="s">
        <v>52</v>
      </c>
      <c r="D6" s="12">
        <v>823</v>
      </c>
      <c r="E6" s="16" t="s">
        <v>45</v>
      </c>
      <c r="F6" s="74" t="s">
        <v>97</v>
      </c>
      <c r="G6" s="75"/>
      <c r="H6" s="76"/>
      <c r="I6" s="12">
        <v>611</v>
      </c>
      <c r="J6" s="62" t="s">
        <v>101</v>
      </c>
      <c r="K6" s="62" t="s">
        <v>101</v>
      </c>
      <c r="L6" s="62" t="s">
        <v>101</v>
      </c>
      <c r="M6" s="62" t="s">
        <v>102</v>
      </c>
      <c r="T6" s="13"/>
    </row>
    <row r="7" spans="1:17" ht="15">
      <c r="A7" s="72"/>
      <c r="B7" s="72"/>
      <c r="C7" s="15" t="s">
        <v>54</v>
      </c>
      <c r="D7" s="12">
        <v>823</v>
      </c>
      <c r="E7" s="16" t="s">
        <v>45</v>
      </c>
      <c r="F7" s="74" t="s">
        <v>97</v>
      </c>
      <c r="G7" s="75"/>
      <c r="H7" s="76"/>
      <c r="I7" s="12">
        <v>611</v>
      </c>
      <c r="J7" s="62" t="s">
        <v>101</v>
      </c>
      <c r="K7" s="62" t="s">
        <v>101</v>
      </c>
      <c r="L7" s="62" t="s">
        <v>101</v>
      </c>
      <c r="M7" s="62" t="s">
        <v>102</v>
      </c>
      <c r="O7" s="13">
        <v>2809386.2</v>
      </c>
      <c r="P7" s="13">
        <v>2813055.3</v>
      </c>
      <c r="Q7" s="13">
        <v>2810976</v>
      </c>
    </row>
    <row r="8" spans="1:17" ht="30.75">
      <c r="A8" s="72"/>
      <c r="B8" s="72"/>
      <c r="C8" s="15" t="s">
        <v>79</v>
      </c>
      <c r="D8" s="12">
        <v>823</v>
      </c>
      <c r="E8" s="16" t="s">
        <v>45</v>
      </c>
      <c r="F8" s="74" t="s">
        <v>97</v>
      </c>
      <c r="G8" s="75"/>
      <c r="H8" s="76"/>
      <c r="I8" s="12">
        <v>611</v>
      </c>
      <c r="J8" s="62" t="s">
        <v>101</v>
      </c>
      <c r="K8" s="62" t="s">
        <v>101</v>
      </c>
      <c r="L8" s="62" t="s">
        <v>101</v>
      </c>
      <c r="M8" s="62" t="s">
        <v>102</v>
      </c>
      <c r="O8" s="13"/>
      <c r="P8" s="13"/>
      <c r="Q8" s="13"/>
    </row>
    <row r="9" spans="1:13" ht="46.5">
      <c r="A9" s="72" t="s">
        <v>55</v>
      </c>
      <c r="B9" s="73" t="s">
        <v>62</v>
      </c>
      <c r="C9" s="15" t="s">
        <v>56</v>
      </c>
      <c r="D9" s="12">
        <v>823</v>
      </c>
      <c r="E9" s="16" t="s">
        <v>45</v>
      </c>
      <c r="F9" s="74" t="s">
        <v>97</v>
      </c>
      <c r="G9" s="75"/>
      <c r="H9" s="76"/>
      <c r="I9" s="12">
        <v>611</v>
      </c>
      <c r="J9" s="62" t="s">
        <v>101</v>
      </c>
      <c r="K9" s="62" t="s">
        <v>101</v>
      </c>
      <c r="L9" s="62" t="s">
        <v>101</v>
      </c>
      <c r="M9" s="62" t="s">
        <v>102</v>
      </c>
    </row>
    <row r="10" spans="1:13" ht="15">
      <c r="A10" s="72"/>
      <c r="B10" s="73"/>
      <c r="C10" s="15" t="s">
        <v>54</v>
      </c>
      <c r="D10" s="12">
        <v>823</v>
      </c>
      <c r="E10" s="16" t="s">
        <v>45</v>
      </c>
      <c r="F10" s="74" t="s">
        <v>97</v>
      </c>
      <c r="G10" s="75"/>
      <c r="H10" s="76"/>
      <c r="I10" s="12">
        <v>611</v>
      </c>
      <c r="J10" s="62" t="s">
        <v>101</v>
      </c>
      <c r="K10" s="62" t="s">
        <v>101</v>
      </c>
      <c r="L10" s="62" t="s">
        <v>101</v>
      </c>
      <c r="M10" s="62" t="s">
        <v>102</v>
      </c>
    </row>
    <row r="11" spans="1:13" ht="31.5" customHeight="1">
      <c r="A11" s="72"/>
      <c r="B11" s="73"/>
      <c r="C11" s="15" t="s">
        <v>79</v>
      </c>
      <c r="D11" s="12">
        <v>823</v>
      </c>
      <c r="E11" s="16" t="s">
        <v>45</v>
      </c>
      <c r="F11" s="74" t="s">
        <v>97</v>
      </c>
      <c r="G11" s="75"/>
      <c r="H11" s="76"/>
      <c r="I11" s="12">
        <v>611</v>
      </c>
      <c r="J11" s="62" t="s">
        <v>101</v>
      </c>
      <c r="K11" s="62" t="s">
        <v>101</v>
      </c>
      <c r="L11" s="62" t="s">
        <v>101</v>
      </c>
      <c r="M11" s="62" t="s">
        <v>102</v>
      </c>
    </row>
    <row r="12" spans="4:9" ht="15">
      <c r="D12" s="17"/>
      <c r="E12" s="17"/>
      <c r="F12" s="69" t="s">
        <v>53</v>
      </c>
      <c r="G12" s="70"/>
      <c r="H12" s="71"/>
      <c r="I12" s="17"/>
    </row>
    <row r="13" spans="1:13" s="18" customFormat="1" ht="51.75" customHeight="1">
      <c r="A13" s="67" t="s">
        <v>100</v>
      </c>
      <c r="B13" s="67"/>
      <c r="C13" s="67"/>
      <c r="D13" s="67"/>
      <c r="F13" s="17"/>
      <c r="G13" s="17"/>
      <c r="H13" s="17"/>
      <c r="L13" s="68" t="s">
        <v>84</v>
      </c>
      <c r="M13" s="68"/>
    </row>
    <row r="14" spans="1:13" s="20" customFormat="1" ht="15.75" customHeight="1" hidden="1">
      <c r="A14" s="77" t="s">
        <v>11</v>
      </c>
      <c r="B14" s="77"/>
      <c r="C14" s="77"/>
      <c r="D14" s="77"/>
      <c r="E14" s="60"/>
      <c r="F14" s="18"/>
      <c r="G14" s="18"/>
      <c r="H14" s="18"/>
      <c r="I14" s="60"/>
      <c r="J14" s="19"/>
      <c r="K14" s="19"/>
      <c r="M14" s="20" t="s">
        <v>10</v>
      </c>
    </row>
    <row r="15" spans="6:8" ht="15" hidden="1">
      <c r="F15" s="60"/>
      <c r="G15" s="60"/>
      <c r="H15" s="60"/>
    </row>
    <row r="16" ht="15" hidden="1"/>
    <row r="17" ht="15" hidden="1"/>
  </sheetData>
  <sheetProtection/>
  <mergeCells count="22">
    <mergeCell ref="F5:H5"/>
    <mergeCell ref="A6:A8"/>
    <mergeCell ref="F10:H10"/>
    <mergeCell ref="F11:H11"/>
    <mergeCell ref="F7:H7"/>
    <mergeCell ref="F8:H8"/>
    <mergeCell ref="A14:D14"/>
    <mergeCell ref="I1:M1"/>
    <mergeCell ref="A2:M2"/>
    <mergeCell ref="A4:A5"/>
    <mergeCell ref="B4:B5"/>
    <mergeCell ref="C4:C5"/>
    <mergeCell ref="D4:I4"/>
    <mergeCell ref="J4:M4"/>
    <mergeCell ref="B6:B8"/>
    <mergeCell ref="F6:H6"/>
    <mergeCell ref="A13:D13"/>
    <mergeCell ref="L13:M13"/>
    <mergeCell ref="F12:H12"/>
    <mergeCell ref="A9:A11"/>
    <mergeCell ref="B9:B11"/>
    <mergeCell ref="F9:H9"/>
  </mergeCells>
  <printOptions/>
  <pageMargins left="0.5511811023622047" right="0.3937007874015748" top="0.7480314960629921" bottom="0.5118110236220472" header="0.31496062992125984" footer="0.31496062992125984"/>
  <pageSetup fitToHeight="15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6"/>
  <sheetViews>
    <sheetView view="pageBreakPreview" zoomScaleNormal="75" zoomScaleSheetLayoutView="100" zoomScalePageLayoutView="0" workbookViewId="0" topLeftCell="A1">
      <selection activeCell="B4" sqref="B4:B5"/>
    </sheetView>
  </sheetViews>
  <sheetFormatPr defaultColWidth="9.125" defaultRowHeight="12.75"/>
  <cols>
    <col min="1" max="1" width="18.125" style="21" customWidth="1"/>
    <col min="2" max="2" width="22.50390625" style="21" customWidth="1"/>
    <col min="3" max="3" width="49.50390625" style="21" customWidth="1"/>
    <col min="4" max="6" width="16.875" style="21" bestFit="1" customWidth="1"/>
    <col min="7" max="7" width="16.875" style="21" customWidth="1"/>
    <col min="8" max="10" width="13.625" style="21" hidden="1" customWidth="1"/>
    <col min="11" max="11" width="0" style="21" hidden="1" customWidth="1"/>
    <col min="12" max="12" width="12.125" style="21" bestFit="1" customWidth="1"/>
    <col min="13" max="16384" width="9.125" style="21" customWidth="1"/>
  </cols>
  <sheetData>
    <row r="1" spans="1:7" ht="60" customHeight="1">
      <c r="A1" s="11"/>
      <c r="B1" s="11"/>
      <c r="C1" s="11"/>
      <c r="D1" s="78" t="s">
        <v>93</v>
      </c>
      <c r="E1" s="78"/>
      <c r="F1" s="78"/>
      <c r="G1" s="78"/>
    </row>
    <row r="2" spans="1:7" ht="60.75" customHeight="1">
      <c r="A2" s="79" t="s">
        <v>98</v>
      </c>
      <c r="B2" s="79"/>
      <c r="C2" s="79"/>
      <c r="D2" s="79"/>
      <c r="E2" s="79"/>
      <c r="F2" s="79"/>
      <c r="G2" s="79"/>
    </row>
    <row r="3" spans="1:7" ht="15">
      <c r="A3" s="11"/>
      <c r="B3" s="11"/>
      <c r="C3" s="11"/>
      <c r="D3" s="11"/>
      <c r="E3" s="11"/>
      <c r="F3" s="11"/>
      <c r="G3" s="11"/>
    </row>
    <row r="4" spans="1:7" ht="24.75" customHeight="1">
      <c r="A4" s="80" t="s">
        <v>13</v>
      </c>
      <c r="B4" s="80" t="s">
        <v>64</v>
      </c>
      <c r="C4" s="81" t="s">
        <v>28</v>
      </c>
      <c r="D4" s="80" t="s">
        <v>12</v>
      </c>
      <c r="E4" s="80"/>
      <c r="F4" s="80"/>
      <c r="G4" s="80"/>
    </row>
    <row r="5" spans="1:7" ht="57.75" customHeight="1">
      <c r="A5" s="80"/>
      <c r="B5" s="80"/>
      <c r="C5" s="81"/>
      <c r="D5" s="12" t="s">
        <v>41</v>
      </c>
      <c r="E5" s="12" t="s">
        <v>87</v>
      </c>
      <c r="F5" s="12" t="s">
        <v>90</v>
      </c>
      <c r="G5" s="12" t="s">
        <v>96</v>
      </c>
    </row>
    <row r="6" spans="1:12" ht="15.75" customHeight="1">
      <c r="A6" s="82" t="s">
        <v>70</v>
      </c>
      <c r="B6" s="82" t="s">
        <v>75</v>
      </c>
      <c r="C6" s="15" t="s">
        <v>0</v>
      </c>
      <c r="D6" s="62" t="s">
        <v>101</v>
      </c>
      <c r="E6" s="62" t="s">
        <v>101</v>
      </c>
      <c r="F6" s="62" t="s">
        <v>89</v>
      </c>
      <c r="G6" s="62" t="s">
        <v>102</v>
      </c>
      <c r="L6" s="22"/>
    </row>
    <row r="7" spans="1:7" ht="15">
      <c r="A7" s="83"/>
      <c r="B7" s="83"/>
      <c r="C7" s="15" t="s">
        <v>1</v>
      </c>
      <c r="D7" s="62"/>
      <c r="E7" s="62"/>
      <c r="F7" s="62"/>
      <c r="G7" s="62"/>
    </row>
    <row r="8" spans="1:7" ht="15">
      <c r="A8" s="83"/>
      <c r="B8" s="83"/>
      <c r="C8" s="15" t="s">
        <v>79</v>
      </c>
      <c r="D8" s="62" t="s">
        <v>101</v>
      </c>
      <c r="E8" s="62" t="s">
        <v>101</v>
      </c>
      <c r="F8" s="62" t="s">
        <v>101</v>
      </c>
      <c r="G8" s="62" t="s">
        <v>102</v>
      </c>
    </row>
    <row r="9" spans="1:7" ht="15">
      <c r="A9" s="64"/>
      <c r="B9" s="64"/>
      <c r="C9" s="15" t="s">
        <v>86</v>
      </c>
      <c r="D9" s="62" t="s">
        <v>101</v>
      </c>
      <c r="E9" s="62" t="s">
        <v>101</v>
      </c>
      <c r="F9" s="62" t="s">
        <v>101</v>
      </c>
      <c r="G9" s="62" t="s">
        <v>102</v>
      </c>
    </row>
    <row r="10" spans="1:7" ht="15">
      <c r="A10" s="82" t="s">
        <v>55</v>
      </c>
      <c r="B10" s="84" t="s">
        <v>57</v>
      </c>
      <c r="C10" s="15" t="s">
        <v>0</v>
      </c>
      <c r="D10" s="62" t="s">
        <v>101</v>
      </c>
      <c r="E10" s="62" t="s">
        <v>101</v>
      </c>
      <c r="F10" s="62" t="s">
        <v>101</v>
      </c>
      <c r="G10" s="62" t="s">
        <v>102</v>
      </c>
    </row>
    <row r="11" spans="1:7" ht="15">
      <c r="A11" s="83"/>
      <c r="B11" s="85"/>
      <c r="C11" s="15" t="s">
        <v>1</v>
      </c>
      <c r="D11" s="62"/>
      <c r="E11" s="62"/>
      <c r="F11" s="62"/>
      <c r="G11" s="62"/>
    </row>
    <row r="12" spans="1:7" ht="15">
      <c r="A12" s="83"/>
      <c r="B12" s="85"/>
      <c r="C12" s="15" t="s">
        <v>79</v>
      </c>
      <c r="D12" s="62" t="s">
        <v>101</v>
      </c>
      <c r="E12" s="62" t="s">
        <v>101</v>
      </c>
      <c r="F12" s="62" t="s">
        <v>101</v>
      </c>
      <c r="G12" s="62" t="s">
        <v>102</v>
      </c>
    </row>
    <row r="13" spans="1:7" ht="15">
      <c r="A13" s="23"/>
      <c r="B13" s="65"/>
      <c r="C13" s="66" t="s">
        <v>86</v>
      </c>
      <c r="D13" s="62" t="s">
        <v>101</v>
      </c>
      <c r="E13" s="62" t="s">
        <v>101</v>
      </c>
      <c r="F13" s="62" t="s">
        <v>101</v>
      </c>
      <c r="G13" s="62" t="s">
        <v>102</v>
      </c>
    </row>
    <row r="14" spans="1:7" ht="15">
      <c r="A14" s="23"/>
      <c r="B14" s="1"/>
      <c r="C14" s="24"/>
      <c r="D14" s="25"/>
      <c r="E14" s="25"/>
      <c r="F14" s="25"/>
      <c r="G14" s="25"/>
    </row>
    <row r="16" spans="1:9" ht="56.25" customHeight="1">
      <c r="A16" s="67" t="s">
        <v>99</v>
      </c>
      <c r="B16" s="67"/>
      <c r="C16" s="67"/>
      <c r="D16" s="67"/>
      <c r="E16" s="18"/>
      <c r="F16" s="68" t="s">
        <v>83</v>
      </c>
      <c r="G16" s="68"/>
      <c r="H16" s="68" t="s">
        <v>48</v>
      </c>
      <c r="I16" s="68"/>
    </row>
  </sheetData>
  <sheetProtection/>
  <autoFilter ref="A5:J12"/>
  <mergeCells count="13">
    <mergeCell ref="A16:D16"/>
    <mergeCell ref="H16:I16"/>
    <mergeCell ref="F16:G16"/>
    <mergeCell ref="B6:B8"/>
    <mergeCell ref="A6:A8"/>
    <mergeCell ref="B10:B12"/>
    <mergeCell ref="A10:A12"/>
    <mergeCell ref="D1:G1"/>
    <mergeCell ref="A2:G2"/>
    <mergeCell ref="A4:A5"/>
    <mergeCell ref="B4:B5"/>
    <mergeCell ref="C4:C5"/>
    <mergeCell ref="D4:G4"/>
  </mergeCells>
  <printOptions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="80" zoomScaleNormal="85" zoomScaleSheetLayoutView="80" zoomScalePageLayoutView="0" workbookViewId="0" topLeftCell="A40">
      <selection activeCell="I46" sqref="I46:J46"/>
    </sheetView>
  </sheetViews>
  <sheetFormatPr defaultColWidth="9.125" defaultRowHeight="12.75" outlineLevelRow="1"/>
  <cols>
    <col min="1" max="1" width="46.125" style="56" customWidth="1"/>
    <col min="2" max="6" width="11.125" style="28" customWidth="1"/>
    <col min="7" max="10" width="13.50390625" style="28" customWidth="1"/>
    <col min="11" max="11" width="16.875" style="28" customWidth="1"/>
    <col min="12" max="12" width="15.50390625" style="28" hidden="1" customWidth="1"/>
    <col min="13" max="13" width="17.50390625" style="28" hidden="1" customWidth="1"/>
    <col min="14" max="14" width="14.375" style="28" hidden="1" customWidth="1"/>
    <col min="15" max="15" width="13.125" style="28" hidden="1" customWidth="1"/>
    <col min="16" max="16" width="10.125" style="28" hidden="1" customWidth="1"/>
    <col min="17" max="17" width="11.375" style="28" hidden="1" customWidth="1"/>
    <col min="18" max="18" width="12.875" style="28" hidden="1" customWidth="1"/>
    <col min="19" max="19" width="10.125" style="28" hidden="1" customWidth="1"/>
    <col min="20" max="23" width="0" style="28" hidden="1" customWidth="1"/>
    <col min="24" max="16384" width="9.125" style="28" customWidth="1"/>
  </cols>
  <sheetData>
    <row r="1" spans="1:11" s="26" customFormat="1" ht="62.25" customHeight="1">
      <c r="A1" s="49"/>
      <c r="F1" s="91" t="s">
        <v>92</v>
      </c>
      <c r="G1" s="91"/>
      <c r="H1" s="91"/>
      <c r="I1" s="91"/>
      <c r="J1" s="91"/>
      <c r="K1" s="91"/>
    </row>
    <row r="2" spans="1:11" ht="39.75" customHeight="1">
      <c r="A2" s="92" t="s">
        <v>63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4" spans="1:11" s="27" customFormat="1" ht="57" customHeight="1">
      <c r="A4" s="93" t="s">
        <v>26</v>
      </c>
      <c r="B4" s="94" t="s">
        <v>25</v>
      </c>
      <c r="C4" s="94"/>
      <c r="D4" s="94"/>
      <c r="E4" s="94"/>
      <c r="F4" s="94"/>
      <c r="G4" s="94" t="s">
        <v>77</v>
      </c>
      <c r="H4" s="94"/>
      <c r="I4" s="94"/>
      <c r="J4" s="94"/>
      <c r="K4" s="94"/>
    </row>
    <row r="5" spans="1:11" ht="18">
      <c r="A5" s="93"/>
      <c r="B5" s="29" t="s">
        <v>39</v>
      </c>
      <c r="C5" s="29" t="s">
        <v>40</v>
      </c>
      <c r="D5" s="29" t="s">
        <v>41</v>
      </c>
      <c r="E5" s="29" t="s">
        <v>87</v>
      </c>
      <c r="F5" s="29" t="s">
        <v>90</v>
      </c>
      <c r="G5" s="29" t="s">
        <v>39</v>
      </c>
      <c r="H5" s="29" t="s">
        <v>40</v>
      </c>
      <c r="I5" s="29" t="s">
        <v>41</v>
      </c>
      <c r="J5" s="29" t="s">
        <v>87</v>
      </c>
      <c r="K5" s="29" t="s">
        <v>90</v>
      </c>
    </row>
    <row r="6" spans="1:15" ht="45.75" customHeight="1" hidden="1" outlineLevel="1">
      <c r="A6" s="52" t="s">
        <v>4</v>
      </c>
      <c r="B6" s="30">
        <f>'[14]музеи'!$E$135</f>
        <v>250970</v>
      </c>
      <c r="C6" s="30">
        <v>251000</v>
      </c>
      <c r="D6" s="33">
        <v>253.4</v>
      </c>
      <c r="E6" s="34">
        <v>258.5</v>
      </c>
      <c r="F6" s="34">
        <v>261.1</v>
      </c>
      <c r="G6" s="30"/>
      <c r="H6" s="32"/>
      <c r="I6" s="32"/>
      <c r="J6" s="32"/>
      <c r="K6" s="30"/>
      <c r="M6" s="28">
        <v>-5688.299999999999</v>
      </c>
      <c r="N6" s="28">
        <v>-6088.299999999999</v>
      </c>
      <c r="O6" s="28">
        <v>-7684.9</v>
      </c>
    </row>
    <row r="7" spans="1:11" ht="30.75" customHeight="1" hidden="1" outlineLevel="1">
      <c r="A7" s="52" t="s">
        <v>5</v>
      </c>
      <c r="B7" s="30">
        <v>21461</v>
      </c>
      <c r="C7" s="30">
        <v>16500</v>
      </c>
      <c r="D7" s="35">
        <v>21.7</v>
      </c>
      <c r="E7" s="34">
        <v>22.1</v>
      </c>
      <c r="F7" s="34">
        <v>22.3</v>
      </c>
      <c r="G7" s="30"/>
      <c r="H7" s="32"/>
      <c r="I7" s="32"/>
      <c r="J7" s="32"/>
      <c r="K7" s="30"/>
    </row>
    <row r="8" spans="1:11" ht="41.25" hidden="1" outlineLevel="1">
      <c r="A8" s="52" t="s">
        <v>6</v>
      </c>
      <c r="B8" s="30">
        <v>298000</v>
      </c>
      <c r="C8" s="30">
        <f>300000-17000</f>
        <v>283000</v>
      </c>
      <c r="D8" s="33">
        <v>302.94</v>
      </c>
      <c r="E8" s="34">
        <v>309</v>
      </c>
      <c r="F8" s="34">
        <v>312.1</v>
      </c>
      <c r="G8" s="30"/>
      <c r="H8" s="32"/>
      <c r="I8" s="32"/>
      <c r="J8" s="32"/>
      <c r="K8" s="30"/>
    </row>
    <row r="9" spans="1:11" ht="41.25" hidden="1" outlineLevel="1">
      <c r="A9" s="52" t="s">
        <v>7</v>
      </c>
      <c r="B9" s="30">
        <v>300100</v>
      </c>
      <c r="C9" s="30">
        <v>300200</v>
      </c>
      <c r="D9" s="33">
        <v>327.8</v>
      </c>
      <c r="E9" s="34">
        <v>334.4</v>
      </c>
      <c r="F9" s="34">
        <v>337.7</v>
      </c>
      <c r="G9" s="30"/>
      <c r="H9" s="32"/>
      <c r="I9" s="32"/>
      <c r="J9" s="32"/>
      <c r="K9" s="30"/>
    </row>
    <row r="10" spans="1:11" ht="41.25" hidden="1" outlineLevel="1">
      <c r="A10" s="52" t="s">
        <v>8</v>
      </c>
      <c r="B10" s="30">
        <v>22432</v>
      </c>
      <c r="C10" s="30">
        <v>21900</v>
      </c>
      <c r="D10" s="33">
        <v>22.4</v>
      </c>
      <c r="E10" s="34">
        <v>22.8</v>
      </c>
      <c r="F10" s="34">
        <v>23</v>
      </c>
      <c r="G10" s="30"/>
      <c r="H10" s="32"/>
      <c r="I10" s="32"/>
      <c r="J10" s="32"/>
      <c r="K10" s="30"/>
    </row>
    <row r="11" spans="1:11" ht="41.25" customHeight="1" collapsed="1">
      <c r="A11" s="86" t="s">
        <v>67</v>
      </c>
      <c r="B11" s="87"/>
      <c r="C11" s="87"/>
      <c r="D11" s="87"/>
      <c r="E11" s="87"/>
      <c r="F11" s="87"/>
      <c r="G11" s="87"/>
      <c r="H11" s="87"/>
      <c r="I11" s="87"/>
      <c r="J11" s="87"/>
      <c r="K11" s="88"/>
    </row>
    <row r="12" spans="1:11" ht="25.5" customHeight="1">
      <c r="A12" s="89" t="s">
        <v>65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45" customHeight="1">
      <c r="A13" s="50" t="s">
        <v>66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34.5" customHeight="1">
      <c r="A14" s="51" t="s">
        <v>76</v>
      </c>
      <c r="B14" s="30">
        <v>4756</v>
      </c>
      <c r="C14" s="30">
        <v>4756</v>
      </c>
      <c r="D14" s="30">
        <v>4756</v>
      </c>
      <c r="E14" s="30">
        <v>4756</v>
      </c>
      <c r="F14" s="30">
        <v>4756</v>
      </c>
      <c r="G14" s="36">
        <v>22293</v>
      </c>
      <c r="H14" s="36">
        <v>232857</v>
      </c>
      <c r="I14" s="36">
        <v>272736</v>
      </c>
      <c r="J14" s="36">
        <v>272736</v>
      </c>
      <c r="K14" s="36">
        <v>272736</v>
      </c>
    </row>
    <row r="15" spans="1:15" ht="18" hidden="1" outlineLevel="1">
      <c r="A15" s="50" t="s">
        <v>2</v>
      </c>
      <c r="B15" s="39">
        <v>499884</v>
      </c>
      <c r="C15" s="39">
        <f>'[15]прил. 1 2013-2015 (в прик.(уто)'!$D$12+'[15]прил. 1 2013-2015 (в прик.(уто)'!$D$13+'[15]прил. 1 2013-2015 (в прик.(уто)'!$D$14+'[15]прил. 1 2013-2015 (в прик.(уто)'!$D$15+'[15]прил. 1 2013-2015 (в прик.(уто)'!$D$16</f>
        <v>462544</v>
      </c>
      <c r="D15" s="39">
        <v>501470</v>
      </c>
      <c r="E15" s="39">
        <v>513413</v>
      </c>
      <c r="F15" s="39">
        <v>520713</v>
      </c>
      <c r="G15" s="36">
        <v>359205.9</v>
      </c>
      <c r="H15" s="36">
        <v>404618.4</v>
      </c>
      <c r="I15" s="36">
        <f>376402.4+61431.8</f>
        <v>437834.2</v>
      </c>
      <c r="J15" s="36">
        <f>380458.8+76201.5</f>
        <v>456660.3</v>
      </c>
      <c r="K15" s="36">
        <f>J15</f>
        <v>456660.3</v>
      </c>
      <c r="L15" s="28" t="s">
        <v>9</v>
      </c>
      <c r="M15" s="28" t="e">
        <f>'[13]индексация'!E47+'[13]индексация'!T47+#REF!</f>
        <v>#REF!</v>
      </c>
      <c r="N15" s="28" t="e">
        <f>'[13]индексация'!F47+'[13]индексация'!U47+#REF!</f>
        <v>#REF!</v>
      </c>
      <c r="O15" s="28">
        <f>'[13]индексация'!G47+'[13]индексация'!V47-774.5</f>
        <v>75426.99999999999</v>
      </c>
    </row>
    <row r="16" spans="1:15" ht="18" hidden="1" outlineLevel="1">
      <c r="A16" s="50" t="s">
        <v>3</v>
      </c>
      <c r="B16" s="39">
        <v>265234</v>
      </c>
      <c r="C16" s="39">
        <f>'[15]прил. 1 2013-2015 (в прик.(уто)'!$D$17+'[15]прил. 1 2013-2015 (в прик.(уто)'!$D$18+'[15]прил. 1 2013-2015 (в прик.(уто)'!$D$19+'[15]прил. 1 2013-2015 (в прик.(уто)'!$D$20</f>
        <v>257761</v>
      </c>
      <c r="D16" s="39">
        <v>260200</v>
      </c>
      <c r="E16" s="39">
        <v>258361</v>
      </c>
      <c r="F16" s="39">
        <v>258811</v>
      </c>
      <c r="G16" s="36">
        <v>123882.5</v>
      </c>
      <c r="H16" s="36">
        <v>160305.9</v>
      </c>
      <c r="I16" s="36" t="e">
        <f>122611.7+M16</f>
        <v>#REF!</v>
      </c>
      <c r="J16" s="36" t="e">
        <f>124013.8+N16</f>
        <v>#REF!</v>
      </c>
      <c r="K16" s="36" t="e">
        <f>J16</f>
        <v>#REF!</v>
      </c>
      <c r="L16" s="28" t="s">
        <v>9</v>
      </c>
      <c r="M16" s="28" t="e">
        <f>28882.8-1294.6-#REF!</f>
        <v>#REF!</v>
      </c>
      <c r="N16" s="28" t="e">
        <f>36249.7-1177.5-#REF!</f>
        <v>#REF!</v>
      </c>
      <c r="O16" s="28" t="e">
        <f>36249.7-1177.5-#REF!</f>
        <v>#REF!</v>
      </c>
    </row>
    <row r="17" spans="1:11" ht="18" hidden="1" outlineLevel="1">
      <c r="A17" s="50" t="s">
        <v>2</v>
      </c>
      <c r="B17" s="30"/>
      <c r="C17" s="30"/>
      <c r="D17" s="30"/>
      <c r="E17" s="30"/>
      <c r="F17" s="30"/>
      <c r="G17" s="30"/>
      <c r="H17" s="31"/>
      <c r="I17" s="32"/>
      <c r="J17" s="32"/>
      <c r="K17" s="30"/>
    </row>
    <row r="18" spans="1:11" ht="18" hidden="1" outlineLevel="1">
      <c r="A18" s="50" t="s">
        <v>3</v>
      </c>
      <c r="B18" s="30">
        <v>459140</v>
      </c>
      <c r="C18" s="30">
        <v>459140</v>
      </c>
      <c r="D18" s="30">
        <v>459140</v>
      </c>
      <c r="E18" s="30">
        <v>459140</v>
      </c>
      <c r="F18" s="30">
        <v>459140</v>
      </c>
      <c r="G18" s="30">
        <v>15012.8</v>
      </c>
      <c r="H18" s="31">
        <v>28042.1</v>
      </c>
      <c r="I18" s="32">
        <f>32123.6-115</f>
        <v>32008.6</v>
      </c>
      <c r="J18" s="32">
        <f>31830.2-115</f>
        <v>31715.2</v>
      </c>
      <c r="K18" s="30">
        <f>J18</f>
        <v>31715.2</v>
      </c>
    </row>
    <row r="19" spans="1:11" ht="25.5" customHeight="1" collapsed="1">
      <c r="A19" s="89" t="s">
        <v>71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1:11" ht="45" customHeight="1">
      <c r="A20" s="50" t="s">
        <v>66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5" ht="30.75">
      <c r="A21" s="51" t="s">
        <v>76</v>
      </c>
      <c r="B21" s="30">
        <v>132</v>
      </c>
      <c r="C21" s="30">
        <v>132</v>
      </c>
      <c r="D21" s="30">
        <v>132</v>
      </c>
      <c r="E21" s="30">
        <v>132</v>
      </c>
      <c r="F21" s="30">
        <v>132</v>
      </c>
      <c r="G21" s="36">
        <v>222931</v>
      </c>
      <c r="H21" s="36">
        <v>232857</v>
      </c>
      <c r="I21" s="36">
        <v>272736</v>
      </c>
      <c r="J21" s="36">
        <v>272736</v>
      </c>
      <c r="K21" s="36">
        <v>272736</v>
      </c>
      <c r="M21" s="37"/>
      <c r="N21" s="37"/>
      <c r="O21" s="37"/>
    </row>
    <row r="22" spans="1:18" ht="18" hidden="1" outlineLevel="1">
      <c r="A22" s="50" t="s">
        <v>2</v>
      </c>
      <c r="B22" s="39">
        <f>3+2+6+3+9</f>
        <v>23</v>
      </c>
      <c r="C22" s="39">
        <f>2+3+3+3+2</f>
        <v>13</v>
      </c>
      <c r="D22" s="39">
        <f>2+1+2+2+1</f>
        <v>8</v>
      </c>
      <c r="E22" s="39">
        <f>2+1+2+2+1</f>
        <v>8</v>
      </c>
      <c r="F22" s="39">
        <f>2+1+2+2+1</f>
        <v>8</v>
      </c>
      <c r="G22" s="36">
        <v>34781.2</v>
      </c>
      <c r="H22" s="36">
        <v>25392.6</v>
      </c>
      <c r="I22" s="36">
        <f>21924.6-3217.2</f>
        <v>18707.399999999998</v>
      </c>
      <c r="J22" s="36">
        <f>22025.8-3217.2</f>
        <v>18808.6</v>
      </c>
      <c r="K22" s="36">
        <f>J22</f>
        <v>18808.6</v>
      </c>
      <c r="L22" s="28" t="s">
        <v>9</v>
      </c>
      <c r="M22" s="28">
        <f>'[13]индексация'!T47</f>
        <v>-3217.2</v>
      </c>
      <c r="N22" s="28">
        <f>'[13]индексация'!U47</f>
        <v>-3217.2</v>
      </c>
      <c r="O22" s="28">
        <f>'[13]индексация'!V47</f>
        <v>-3217.2</v>
      </c>
      <c r="P22" s="28">
        <v>17831.5</v>
      </c>
      <c r="Q22" s="28">
        <v>17831.5</v>
      </c>
      <c r="R22" s="28">
        <v>17831.5</v>
      </c>
    </row>
    <row r="23" spans="1:18" ht="18" hidden="1" outlineLevel="1">
      <c r="A23" s="50" t="s">
        <v>3</v>
      </c>
      <c r="B23" s="39">
        <f>3+8+8+1</f>
        <v>20</v>
      </c>
      <c r="C23" s="39">
        <f>3+7+7+1</f>
        <v>18</v>
      </c>
      <c r="D23" s="39">
        <f>3+3+3+2+2</f>
        <v>13</v>
      </c>
      <c r="E23" s="39">
        <f>3+3+3+2+2</f>
        <v>13</v>
      </c>
      <c r="F23" s="39">
        <f>3+3+3+2+2</f>
        <v>13</v>
      </c>
      <c r="G23" s="36">
        <v>11111.7</v>
      </c>
      <c r="H23" s="36">
        <v>10120.7</v>
      </c>
      <c r="I23" s="36">
        <f>10592.1+2246.8</f>
        <v>12838.900000000001</v>
      </c>
      <c r="J23" s="36">
        <f>12981.5+2129.7</f>
        <v>15111.2</v>
      </c>
      <c r="K23" s="36">
        <f>J23</f>
        <v>15111.2</v>
      </c>
      <c r="L23" s="28" t="s">
        <v>9</v>
      </c>
      <c r="M23" s="28">
        <f>'[13]индексация'!T33</f>
        <v>2246.8</v>
      </c>
      <c r="N23" s="28">
        <f>'[13]индексация'!U33</f>
        <v>2129.6999999999994</v>
      </c>
      <c r="O23" s="28">
        <f>'[13]индексация'!V33</f>
        <v>2129.6999999999994</v>
      </c>
      <c r="P23" s="28">
        <v>10105.4</v>
      </c>
      <c r="Q23" s="38" t="e">
        <f>#REF!-Q22</f>
        <v>#REF!</v>
      </c>
      <c r="R23" s="38" t="e">
        <f>#REF!-R22</f>
        <v>#REF!</v>
      </c>
    </row>
    <row r="24" spans="1:12" ht="18" hidden="1" outlineLevel="1">
      <c r="A24" s="50" t="s">
        <v>2</v>
      </c>
      <c r="B24" s="39">
        <f>58+28</f>
        <v>86</v>
      </c>
      <c r="C24" s="39">
        <v>48</v>
      </c>
      <c r="D24" s="39">
        <v>48</v>
      </c>
      <c r="E24" s="39">
        <v>48</v>
      </c>
      <c r="F24" s="39">
        <v>48</v>
      </c>
      <c r="G24" s="36"/>
      <c r="H24" s="36"/>
      <c r="I24" s="36"/>
      <c r="J24" s="36"/>
      <c r="K24" s="36"/>
      <c r="L24" s="28" t="s">
        <v>19</v>
      </c>
    </row>
    <row r="25" spans="1:11" ht="18" hidden="1" outlineLevel="1">
      <c r="A25" s="50" t="s">
        <v>3</v>
      </c>
      <c r="B25" s="39"/>
      <c r="C25" s="39">
        <v>150</v>
      </c>
      <c r="D25" s="39">
        <v>150</v>
      </c>
      <c r="E25" s="39">
        <v>150</v>
      </c>
      <c r="F25" s="39">
        <v>150</v>
      </c>
      <c r="G25" s="36">
        <v>7363.3</v>
      </c>
      <c r="H25" s="36">
        <v>12420.8</v>
      </c>
      <c r="I25" s="36">
        <v>13885</v>
      </c>
      <c r="J25" s="36">
        <v>14203.8</v>
      </c>
      <c r="K25" s="36">
        <f>J25</f>
        <v>14203.8</v>
      </c>
    </row>
    <row r="26" spans="1:11" ht="18" hidden="1" outlineLevel="1">
      <c r="A26" s="50" t="s">
        <v>2</v>
      </c>
      <c r="B26" s="39"/>
      <c r="C26" s="39"/>
      <c r="D26" s="39"/>
      <c r="E26" s="39"/>
      <c r="F26" s="39"/>
      <c r="G26" s="36"/>
      <c r="H26" s="36"/>
      <c r="I26" s="36"/>
      <c r="J26" s="36"/>
      <c r="K26" s="36"/>
    </row>
    <row r="27" spans="1:12" ht="18" hidden="1" outlineLevel="1">
      <c r="A27" s="50" t="s">
        <v>3</v>
      </c>
      <c r="B27" s="39">
        <v>92</v>
      </c>
      <c r="C27" s="39">
        <v>27</v>
      </c>
      <c r="D27" s="39">
        <v>27</v>
      </c>
      <c r="E27" s="39">
        <v>27</v>
      </c>
      <c r="F27" s="39">
        <v>27</v>
      </c>
      <c r="G27" s="36">
        <v>3912.1</v>
      </c>
      <c r="H27" s="36">
        <f>'[16]прил. 2 2013-2015 (в прик. раб.'!$N$78</f>
        <v>1687.4</v>
      </c>
      <c r="I27" s="36">
        <f>'[16]прил. 2 2013-2015 (в прик. раб.'!$Q$78</f>
        <v>1763.9</v>
      </c>
      <c r="J27" s="36">
        <f>'[16]прил. 2 2013-2015 (в прик. раб.'!$T$78</f>
        <v>1807.6</v>
      </c>
      <c r="K27" s="36">
        <f>J27</f>
        <v>1807.6</v>
      </c>
      <c r="L27" s="28" t="s">
        <v>20</v>
      </c>
    </row>
    <row r="28" spans="1:11" ht="18" hidden="1" outlineLevel="1">
      <c r="A28" s="50" t="s">
        <v>2</v>
      </c>
      <c r="B28" s="39"/>
      <c r="C28" s="39"/>
      <c r="D28" s="39"/>
      <c r="E28" s="39"/>
      <c r="F28" s="39"/>
      <c r="G28" s="36"/>
      <c r="H28" s="36"/>
      <c r="I28" s="36"/>
      <c r="J28" s="36"/>
      <c r="K28" s="36"/>
    </row>
    <row r="29" spans="1:15" ht="18" hidden="1" outlineLevel="1">
      <c r="A29" s="50" t="s">
        <v>3</v>
      </c>
      <c r="B29" s="39">
        <v>5718</v>
      </c>
      <c r="C29" s="39">
        <v>4274</v>
      </c>
      <c r="D29" s="39">
        <v>4274</v>
      </c>
      <c r="E29" s="39">
        <v>4274</v>
      </c>
      <c r="F29" s="39">
        <v>4274</v>
      </c>
      <c r="G29" s="36">
        <v>15336.5</v>
      </c>
      <c r="H29" s="36">
        <f>17212</f>
        <v>17212</v>
      </c>
      <c r="I29" s="36" t="e">
        <f>18021+M29</f>
        <v>#REF!</v>
      </c>
      <c r="J29" s="36" t="e">
        <f>18356.8+N29</f>
        <v>#REF!</v>
      </c>
      <c r="K29" s="36" t="e">
        <f>J29</f>
        <v>#REF!</v>
      </c>
      <c r="L29" s="28" t="s">
        <v>20</v>
      </c>
      <c r="M29" s="28" t="e">
        <f>2946.4+#REF!</f>
        <v>#REF!</v>
      </c>
      <c r="N29" s="28" t="e">
        <f>3661.7+#REF!</f>
        <v>#REF!</v>
      </c>
      <c r="O29" s="28" t="e">
        <f>3661.7+#REF!</f>
        <v>#REF!</v>
      </c>
    </row>
    <row r="30" spans="1:11" ht="27" hidden="1" outlineLevel="1">
      <c r="A30" s="53" t="s">
        <v>18</v>
      </c>
      <c r="B30" s="30">
        <v>5</v>
      </c>
      <c r="C30" s="30">
        <v>3</v>
      </c>
      <c r="D30" s="30">
        <v>3</v>
      </c>
      <c r="E30" s="30">
        <v>3</v>
      </c>
      <c r="F30" s="30">
        <v>3</v>
      </c>
      <c r="G30" s="30">
        <v>108.5</v>
      </c>
      <c r="H30" s="30">
        <v>76.1</v>
      </c>
      <c r="I30" s="30">
        <v>96.9</v>
      </c>
      <c r="J30" s="30">
        <v>100.8</v>
      </c>
      <c r="K30" s="30">
        <f>J30</f>
        <v>100.8</v>
      </c>
    </row>
    <row r="31" spans="1:11" ht="41.25" hidden="1" outlineLevel="1">
      <c r="A31" s="53" t="s">
        <v>14</v>
      </c>
      <c r="B31" s="30">
        <v>30</v>
      </c>
      <c r="C31" s="30">
        <v>35</v>
      </c>
      <c r="D31" s="30">
        <v>35</v>
      </c>
      <c r="E31" s="30">
        <v>35</v>
      </c>
      <c r="F31" s="30">
        <v>35</v>
      </c>
      <c r="G31" s="30"/>
      <c r="H31" s="30">
        <v>3746.9</v>
      </c>
      <c r="I31" s="30">
        <v>4298.9</v>
      </c>
      <c r="J31" s="30">
        <v>4352.2</v>
      </c>
      <c r="K31" s="30">
        <f aca="true" t="shared" si="0" ref="K31:K36">J31</f>
        <v>4352.2</v>
      </c>
    </row>
    <row r="32" spans="1:11" ht="18" hidden="1" outlineLevel="1">
      <c r="A32" s="53" t="s">
        <v>23</v>
      </c>
      <c r="B32" s="30"/>
      <c r="C32" s="30">
        <v>1</v>
      </c>
      <c r="D32" s="30">
        <v>3</v>
      </c>
      <c r="E32" s="30">
        <v>6</v>
      </c>
      <c r="F32" s="30">
        <v>6</v>
      </c>
      <c r="G32" s="30"/>
      <c r="H32" s="30"/>
      <c r="I32" s="61">
        <v>16495</v>
      </c>
      <c r="J32" s="30">
        <v>17261.7</v>
      </c>
      <c r="K32" s="30">
        <f>J32</f>
        <v>17261.7</v>
      </c>
    </row>
    <row r="33" spans="1:11" ht="18" hidden="1" outlineLevel="1">
      <c r="A33" s="53" t="s">
        <v>24</v>
      </c>
      <c r="B33" s="30"/>
      <c r="C33" s="30"/>
      <c r="D33" s="30">
        <v>5</v>
      </c>
      <c r="E33" s="30">
        <v>5</v>
      </c>
      <c r="F33" s="30">
        <v>5</v>
      </c>
      <c r="G33" s="30"/>
      <c r="H33" s="30"/>
      <c r="I33" s="61">
        <v>25896.8</v>
      </c>
      <c r="J33" s="30">
        <v>26878.6</v>
      </c>
      <c r="K33" s="30">
        <f>J33</f>
        <v>26878.6</v>
      </c>
    </row>
    <row r="34" spans="1:11" ht="27" hidden="1" outlineLevel="1">
      <c r="A34" s="54" t="s">
        <v>15</v>
      </c>
      <c r="B34" s="30">
        <v>10</v>
      </c>
      <c r="C34" s="30">
        <v>6</v>
      </c>
      <c r="D34" s="30">
        <v>6</v>
      </c>
      <c r="E34" s="30">
        <v>6</v>
      </c>
      <c r="F34" s="30">
        <v>6</v>
      </c>
      <c r="G34" s="30"/>
      <c r="H34" s="30">
        <v>610</v>
      </c>
      <c r="I34" s="30">
        <v>210</v>
      </c>
      <c r="J34" s="30">
        <v>210</v>
      </c>
      <c r="K34" s="30">
        <f t="shared" si="0"/>
        <v>210</v>
      </c>
    </row>
    <row r="35" spans="1:15" ht="41.25" hidden="1" outlineLevel="1">
      <c r="A35" s="53" t="s">
        <v>17</v>
      </c>
      <c r="B35" s="30">
        <v>69</v>
      </c>
      <c r="C35" s="30">
        <v>45</v>
      </c>
      <c r="D35" s="30">
        <v>45</v>
      </c>
      <c r="E35" s="30">
        <v>45</v>
      </c>
      <c r="F35" s="30">
        <v>45</v>
      </c>
      <c r="G35" s="30">
        <v>10159.7</v>
      </c>
      <c r="H35" s="30">
        <v>15063.8</v>
      </c>
      <c r="I35" s="30">
        <f>15769.5+3436.4</f>
        <v>19205.9</v>
      </c>
      <c r="J35" s="30">
        <f>16530.1+4160.5</f>
        <v>20690.6</v>
      </c>
      <c r="K35" s="30">
        <f t="shared" si="0"/>
        <v>20690.6</v>
      </c>
      <c r="M35" s="28">
        <v>3436.4</v>
      </c>
      <c r="N35" s="28">
        <v>4160.5</v>
      </c>
      <c r="O35" s="28">
        <v>4160.5</v>
      </c>
    </row>
    <row r="36" spans="1:11" ht="41.25" hidden="1" outlineLevel="1">
      <c r="A36" s="53" t="s">
        <v>16</v>
      </c>
      <c r="B36" s="30">
        <v>6</v>
      </c>
      <c r="C36" s="30">
        <v>6</v>
      </c>
      <c r="D36" s="30">
        <v>6</v>
      </c>
      <c r="E36" s="30">
        <v>6</v>
      </c>
      <c r="F36" s="30">
        <v>6</v>
      </c>
      <c r="G36" s="30">
        <v>350</v>
      </c>
      <c r="H36" s="30">
        <v>324.1</v>
      </c>
      <c r="I36" s="30">
        <v>323</v>
      </c>
      <c r="J36" s="30">
        <v>311.4</v>
      </c>
      <c r="K36" s="30">
        <f t="shared" si="0"/>
        <v>311.4</v>
      </c>
    </row>
    <row r="37" spans="1:15" ht="54.75" hidden="1" outlineLevel="1">
      <c r="A37" s="55" t="s">
        <v>21</v>
      </c>
      <c r="B37" s="30">
        <v>20</v>
      </c>
      <c r="C37" s="30">
        <v>25</v>
      </c>
      <c r="D37" s="30">
        <v>27</v>
      </c>
      <c r="E37" s="30">
        <v>28</v>
      </c>
      <c r="F37" s="30">
        <v>28</v>
      </c>
      <c r="G37" s="30">
        <v>2453.3</v>
      </c>
      <c r="H37" s="30">
        <v>6323.2</v>
      </c>
      <c r="I37" s="30">
        <f>6947.6</f>
        <v>6947.6</v>
      </c>
      <c r="J37" s="30">
        <f>6968.4</f>
        <v>6968.4</v>
      </c>
      <c r="K37" s="30">
        <f>6968.4</f>
        <v>6968.4</v>
      </c>
      <c r="L37" s="28" t="s">
        <v>22</v>
      </c>
      <c r="M37" s="28">
        <v>2440</v>
      </c>
      <c r="N37" s="28">
        <v>2140</v>
      </c>
      <c r="O37" s="28">
        <v>0</v>
      </c>
    </row>
    <row r="38" spans="1:11" ht="25.5" customHeight="1" collapsed="1">
      <c r="A38" s="89" t="s">
        <v>72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45" customHeight="1">
      <c r="A39" s="50" t="s">
        <v>66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5" ht="30.75">
      <c r="A40" s="51" t="s">
        <v>76</v>
      </c>
      <c r="B40" s="30">
        <v>8</v>
      </c>
      <c r="C40" s="30">
        <v>8</v>
      </c>
      <c r="D40" s="30">
        <v>8</v>
      </c>
      <c r="E40" s="30">
        <v>8</v>
      </c>
      <c r="F40" s="30">
        <v>8</v>
      </c>
      <c r="G40" s="61">
        <v>84926</v>
      </c>
      <c r="H40" s="61">
        <v>88708</v>
      </c>
      <c r="I40" s="61">
        <v>103899</v>
      </c>
      <c r="J40" s="61">
        <v>103899</v>
      </c>
      <c r="K40" s="61">
        <v>103899</v>
      </c>
      <c r="M40" s="37"/>
      <c r="N40" s="37"/>
      <c r="O40" s="37"/>
    </row>
    <row r="41" spans="1:11" ht="37.5" customHeight="1">
      <c r="A41" s="86" t="s">
        <v>73</v>
      </c>
      <c r="B41" s="87"/>
      <c r="C41" s="87"/>
      <c r="D41" s="87"/>
      <c r="E41" s="87"/>
      <c r="F41" s="87"/>
      <c r="G41" s="87"/>
      <c r="H41" s="87"/>
      <c r="I41" s="87"/>
      <c r="J41" s="87"/>
      <c r="K41" s="88"/>
    </row>
    <row r="42" spans="1:11" ht="37.5" customHeight="1">
      <c r="A42" s="89" t="s">
        <v>74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1:11" ht="45" customHeight="1">
      <c r="A43" s="50" t="s">
        <v>66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5" ht="30.75">
      <c r="A44" s="51" t="s">
        <v>76</v>
      </c>
      <c r="B44" s="30">
        <v>132</v>
      </c>
      <c r="C44" s="30">
        <v>132</v>
      </c>
      <c r="D44" s="30">
        <v>132</v>
      </c>
      <c r="E44" s="30">
        <v>132</v>
      </c>
      <c r="F44" s="30">
        <v>132</v>
      </c>
      <c r="G44" s="36">
        <v>530787</v>
      </c>
      <c r="H44" s="36">
        <v>554423</v>
      </c>
      <c r="I44" s="36">
        <v>649371</v>
      </c>
      <c r="J44" s="36">
        <v>520243</v>
      </c>
      <c r="K44" s="36">
        <v>520243</v>
      </c>
      <c r="M44" s="37"/>
      <c r="N44" s="37"/>
      <c r="O44" s="37"/>
    </row>
    <row r="45" ht="37.5" customHeight="1"/>
    <row r="46" spans="1:10" ht="37.5" customHeight="1">
      <c r="A46" s="56" t="s">
        <v>99</v>
      </c>
      <c r="I46" s="90" t="s">
        <v>83</v>
      </c>
      <c r="J46" s="90"/>
    </row>
    <row r="47" ht="37.5" customHeight="1"/>
    <row r="48" ht="37.5" customHeight="1"/>
  </sheetData>
  <sheetProtection/>
  <mergeCells count="12">
    <mergeCell ref="F1:K1"/>
    <mergeCell ref="A2:K2"/>
    <mergeCell ref="A19:K19"/>
    <mergeCell ref="A4:A5"/>
    <mergeCell ref="B4:F4"/>
    <mergeCell ref="G4:K4"/>
    <mergeCell ref="A11:K11"/>
    <mergeCell ref="A12:K12"/>
    <mergeCell ref="I46:J46"/>
    <mergeCell ref="A38:K38"/>
    <mergeCell ref="A41:K41"/>
    <mergeCell ref="A42:K42"/>
  </mergeCells>
  <printOptions/>
  <pageMargins left="0.7086614173228347" right="0.7086614173228347" top="0.59" bottom="0.7480314960629921" header="0.3" footer="0.31496062992125984"/>
  <pageSetup fitToHeight="16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14"/>
  <sheetViews>
    <sheetView view="pageBreakPreview" zoomScale="90" zoomScaleSheetLayoutView="90" zoomScalePageLayoutView="0" workbookViewId="0" topLeftCell="A1">
      <selection activeCell="I8" sqref="I8"/>
    </sheetView>
  </sheetViews>
  <sheetFormatPr defaultColWidth="9.125" defaultRowHeight="12.75"/>
  <cols>
    <col min="1" max="1" width="7.625" style="42" customWidth="1"/>
    <col min="2" max="2" width="30.875" style="20" customWidth="1"/>
    <col min="3" max="3" width="16.125" style="20" customWidth="1"/>
    <col min="4" max="5" width="9.125" style="20" customWidth="1"/>
    <col min="6" max="6" width="4.50390625" style="20" customWidth="1"/>
    <col min="7" max="7" width="2.50390625" style="20" customWidth="1"/>
    <col min="8" max="8" width="6.875" style="20" customWidth="1"/>
    <col min="9" max="9" width="9.125" style="20" customWidth="1"/>
    <col min="10" max="10" width="14.50390625" style="20" bestFit="1" customWidth="1"/>
    <col min="11" max="11" width="14.875" style="20" bestFit="1" customWidth="1"/>
    <col min="12" max="12" width="14.50390625" style="20" customWidth="1"/>
    <col min="13" max="13" width="15.125" style="20" customWidth="1"/>
    <col min="14" max="14" width="26.375" style="20" customWidth="1"/>
    <col min="15" max="15" width="10.50390625" style="20" bestFit="1" customWidth="1"/>
    <col min="16" max="16384" width="9.125" style="20" customWidth="1"/>
  </cols>
  <sheetData>
    <row r="1" spans="1:15" ht="96.75" customHeight="1">
      <c r="A1" s="57"/>
      <c r="B1" s="58"/>
      <c r="C1" s="58"/>
      <c r="D1" s="58"/>
      <c r="E1" s="99"/>
      <c r="F1" s="100"/>
      <c r="G1" s="100"/>
      <c r="H1" s="58"/>
      <c r="I1" s="58"/>
      <c r="J1" s="58"/>
      <c r="K1" s="58"/>
      <c r="L1" s="101" t="s">
        <v>88</v>
      </c>
      <c r="M1" s="101"/>
      <c r="N1" s="101"/>
      <c r="O1" s="1"/>
    </row>
    <row r="2" spans="1:14" ht="39" customHeight="1">
      <c r="A2" s="102" t="s">
        <v>27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5:8" ht="15">
      <c r="E3" s="7"/>
      <c r="F3" s="6" t="s">
        <v>46</v>
      </c>
      <c r="G3" s="7">
        <v>4</v>
      </c>
      <c r="H3" s="7"/>
    </row>
    <row r="4" spans="1:14" ht="18" customHeight="1">
      <c r="A4" s="103" t="s">
        <v>29</v>
      </c>
      <c r="B4" s="104" t="s">
        <v>30</v>
      </c>
      <c r="C4" s="81" t="s">
        <v>31</v>
      </c>
      <c r="D4" s="81" t="s">
        <v>32</v>
      </c>
      <c r="E4" s="81"/>
      <c r="F4" s="81"/>
      <c r="G4" s="81"/>
      <c r="H4" s="81"/>
      <c r="I4" s="81"/>
      <c r="J4" s="106" t="s">
        <v>33</v>
      </c>
      <c r="K4" s="107"/>
      <c r="L4" s="107"/>
      <c r="M4" s="108"/>
      <c r="N4" s="81" t="s">
        <v>34</v>
      </c>
    </row>
    <row r="5" spans="1:14" ht="83.25" customHeight="1">
      <c r="A5" s="103"/>
      <c r="B5" s="105"/>
      <c r="C5" s="81"/>
      <c r="D5" s="14" t="s">
        <v>35</v>
      </c>
      <c r="E5" s="14" t="s">
        <v>36</v>
      </c>
      <c r="F5" s="106" t="s">
        <v>37</v>
      </c>
      <c r="G5" s="107"/>
      <c r="H5" s="108"/>
      <c r="I5" s="14" t="s">
        <v>38</v>
      </c>
      <c r="J5" s="14" t="s">
        <v>41</v>
      </c>
      <c r="K5" s="14" t="s">
        <v>87</v>
      </c>
      <c r="L5" s="14" t="s">
        <v>90</v>
      </c>
      <c r="M5" s="14" t="s">
        <v>91</v>
      </c>
      <c r="N5" s="81"/>
    </row>
    <row r="6" spans="1:15" ht="15">
      <c r="A6" s="2"/>
      <c r="B6" s="96" t="s">
        <v>80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N6" s="3"/>
      <c r="O6" s="19"/>
    </row>
    <row r="7" spans="1:14" ht="15">
      <c r="A7" s="2" t="s">
        <v>42</v>
      </c>
      <c r="B7" s="96" t="s">
        <v>68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N7" s="4"/>
    </row>
    <row r="8" spans="1:15" ht="63" customHeight="1">
      <c r="A8" s="9" t="s">
        <v>43</v>
      </c>
      <c r="B8" s="10" t="s">
        <v>76</v>
      </c>
      <c r="C8" s="5" t="s">
        <v>79</v>
      </c>
      <c r="D8" s="2" t="s">
        <v>82</v>
      </c>
      <c r="E8" s="2" t="s">
        <v>45</v>
      </c>
      <c r="F8" s="45" t="s">
        <v>58</v>
      </c>
      <c r="G8" s="43" t="s">
        <v>59</v>
      </c>
      <c r="H8" s="46" t="s">
        <v>60</v>
      </c>
      <c r="I8" s="2" t="s">
        <v>61</v>
      </c>
      <c r="J8" s="63" t="s">
        <v>101</v>
      </c>
      <c r="K8" s="63" t="s">
        <v>101</v>
      </c>
      <c r="L8" s="63" t="s">
        <v>101</v>
      </c>
      <c r="M8" s="63" t="s">
        <v>102</v>
      </c>
      <c r="N8" s="47" t="s">
        <v>81</v>
      </c>
      <c r="O8" s="48" t="s">
        <v>47</v>
      </c>
    </row>
    <row r="9" spans="1:15" ht="15">
      <c r="A9" s="2"/>
      <c r="B9" s="4" t="s">
        <v>69</v>
      </c>
      <c r="C9" s="3"/>
      <c r="D9" s="4"/>
      <c r="E9" s="4"/>
      <c r="F9" s="45"/>
      <c r="G9" s="43"/>
      <c r="H9" s="44"/>
      <c r="I9" s="4"/>
      <c r="J9" s="59">
        <v>0</v>
      </c>
      <c r="K9" s="59">
        <v>0</v>
      </c>
      <c r="L9" s="59">
        <v>0</v>
      </c>
      <c r="M9" s="59"/>
      <c r="N9" s="3"/>
      <c r="O9" s="19"/>
    </row>
    <row r="10" spans="1:15" ht="15">
      <c r="A10" s="2"/>
      <c r="B10" s="4" t="s">
        <v>44</v>
      </c>
      <c r="C10" s="4"/>
      <c r="D10" s="4"/>
      <c r="E10" s="4"/>
      <c r="F10" s="45"/>
      <c r="G10" s="43"/>
      <c r="H10" s="44"/>
      <c r="I10" s="4"/>
      <c r="J10" s="63" t="s">
        <v>101</v>
      </c>
      <c r="K10" s="63" t="s">
        <v>101</v>
      </c>
      <c r="L10" s="63" t="s">
        <v>101</v>
      </c>
      <c r="M10" s="63" t="s">
        <v>102</v>
      </c>
      <c r="N10" s="4"/>
      <c r="O10" s="19"/>
    </row>
    <row r="11" spans="1:14" s="41" customFormat="1" ht="33.75" customHeight="1">
      <c r="A11" s="95" t="s">
        <v>100</v>
      </c>
      <c r="B11" s="95"/>
      <c r="C11" s="95"/>
      <c r="D11" s="95"/>
      <c r="E11" s="95"/>
      <c r="F11" s="95"/>
      <c r="G11" s="95"/>
      <c r="H11" s="95"/>
      <c r="I11" s="95"/>
      <c r="J11" s="40"/>
      <c r="K11" s="40"/>
      <c r="L11" s="40"/>
      <c r="M11" s="40"/>
      <c r="N11" s="41" t="s">
        <v>78</v>
      </c>
    </row>
    <row r="13" spans="10:13" ht="15">
      <c r="J13" s="19"/>
      <c r="K13" s="19"/>
      <c r="L13" s="19"/>
      <c r="M13" s="19"/>
    </row>
    <row r="14" spans="10:15" ht="15">
      <c r="J14" s="19"/>
      <c r="K14" s="19"/>
      <c r="L14" s="19"/>
      <c r="M14" s="19"/>
      <c r="O14" s="19"/>
    </row>
  </sheetData>
  <sheetProtection/>
  <mergeCells count="13">
    <mergeCell ref="J4:M4"/>
    <mergeCell ref="N4:N5"/>
    <mergeCell ref="F5:H5"/>
    <mergeCell ref="A11:I11"/>
    <mergeCell ref="B7:M7"/>
    <mergeCell ref="B6:M6"/>
    <mergeCell ref="E1:G1"/>
    <mergeCell ref="L1:N1"/>
    <mergeCell ref="A2:N2"/>
    <mergeCell ref="A4:A5"/>
    <mergeCell ref="B4:B5"/>
    <mergeCell ref="C4:C5"/>
    <mergeCell ref="D4:I4"/>
  </mergeCells>
  <printOptions/>
  <pageMargins left="0.35" right="0.25" top="0.44" bottom="0.41" header="0.39" footer="0.31"/>
  <pageSetup fitToHeight="17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2015-12-09T07:50:05Z</cp:lastPrinted>
  <dcterms:created xsi:type="dcterms:W3CDTF">2013-07-29T03:10:57Z</dcterms:created>
  <dcterms:modified xsi:type="dcterms:W3CDTF">2015-12-09T07:50:26Z</dcterms:modified>
  <cp:category/>
  <cp:version/>
  <cp:contentType/>
  <cp:contentStatus/>
</cp:coreProperties>
</file>